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stan\Dropbox\FM\CultureWorks\"/>
    </mc:Choice>
  </mc:AlternateContent>
  <xr:revisionPtr revIDLastSave="0" documentId="13_ncr:1_{21531F5A-1C11-4E38-9B69-17CB714B05E2}" xr6:coauthVersionLast="47" xr6:coauthVersionMax="47" xr10:uidLastSave="{00000000-0000-0000-0000-000000000000}"/>
  <bookViews>
    <workbookView xWindow="-110" yWindow="-110" windowWidth="19420" windowHeight="11500" xr2:uid="{BCF665D1-37C1-488A-96AB-7C68C5C3C84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 l="1"/>
  <c r="D27" i="1" s="1"/>
  <c r="C23" i="1"/>
  <c r="C27" i="1" s="1"/>
  <c r="B23" i="1"/>
  <c r="B27" i="1" s="1"/>
  <c r="C22" i="1"/>
  <c r="D22" i="1" s="1"/>
  <c r="D30" i="1" s="1"/>
  <c r="B22" i="1"/>
  <c r="B30" i="1" s="1"/>
  <c r="G13" i="1"/>
  <c r="F13" i="1"/>
  <c r="E13" i="1"/>
  <c r="B21" i="1" s="1"/>
  <c r="C21" i="1" s="1"/>
  <c r="D21" i="1" s="1"/>
  <c r="D13" i="1"/>
  <c r="D34" i="1" s="1"/>
  <c r="C13" i="1"/>
  <c r="C24" i="1" s="1"/>
  <c r="B13" i="1"/>
  <c r="B14" i="1" s="1"/>
  <c r="H12" i="1"/>
  <c r="H11" i="1"/>
  <c r="H10" i="1"/>
  <c r="H9" i="1"/>
  <c r="H8" i="1"/>
  <c r="H13" i="1" s="1"/>
  <c r="E27" i="1" l="1"/>
  <c r="C30" i="1"/>
  <c r="E30" i="1" s="1"/>
  <c r="C31" i="1"/>
  <c r="D35" i="1"/>
  <c r="D36" i="1"/>
  <c r="G14" i="1"/>
  <c r="F14" i="1"/>
  <c r="C14" i="1"/>
  <c r="E14" i="1"/>
  <c r="D14" i="1"/>
  <c r="B34" i="1"/>
  <c r="B24" i="1"/>
  <c r="B31" i="1" s="1"/>
  <c r="C34" i="1"/>
  <c r="C35" i="1" l="1"/>
  <c r="C38" i="1"/>
  <c r="C37" i="1"/>
  <c r="C36" i="1"/>
  <c r="B37" i="1"/>
  <c r="B38" i="1"/>
  <c r="B35" i="1"/>
  <c r="E35" i="1" s="1"/>
  <c r="B36" i="1"/>
  <c r="E36" i="1" s="1"/>
  <c r="D24" i="1"/>
  <c r="D31" i="1" l="1"/>
  <c r="D37" i="1"/>
  <c r="E37" i="1" s="1"/>
  <c r="D38" i="1" l="1"/>
  <c r="E38" i="1" s="1"/>
  <c r="E31" i="1"/>
</calcChain>
</file>

<file path=xl/sharedStrings.xml><?xml version="1.0" encoding="utf-8"?>
<sst xmlns="http://schemas.openxmlformats.org/spreadsheetml/2006/main" count="38" uniqueCount="37">
  <si>
    <t>Program A</t>
  </si>
  <si>
    <t>Program B</t>
  </si>
  <si>
    <t>Program FS</t>
  </si>
  <si>
    <t>General &amp; Management</t>
  </si>
  <si>
    <t>Fundraising/ Advancement</t>
  </si>
  <si>
    <t>FS Portfolio</t>
  </si>
  <si>
    <t>Total</t>
  </si>
  <si>
    <t>Direct Costs</t>
  </si>
  <si>
    <t>Staff and Benefits</t>
  </si>
  <si>
    <t>Program Costs</t>
  </si>
  <si>
    <t>Contractors/ Professional Fees</t>
  </si>
  <si>
    <t>Occupancy</t>
  </si>
  <si>
    <t>Operational/ Systems Costs</t>
  </si>
  <si>
    <t>%</t>
  </si>
  <si>
    <t>Assumptions</t>
  </si>
  <si>
    <t>Staff in #</t>
  </si>
  <si>
    <t>Shared space in Sq Foot</t>
  </si>
  <si>
    <t>Co-efficients</t>
  </si>
  <si>
    <t>Indirect costs - straight line</t>
  </si>
  <si>
    <t>Staffing Co-efficient</t>
  </si>
  <si>
    <t>Space Co-efficient</t>
  </si>
  <si>
    <t>Program Costs Co-efficient</t>
  </si>
  <si>
    <t>Shared Costs</t>
  </si>
  <si>
    <t>Shared Space</t>
  </si>
  <si>
    <t>Allocable Costs</t>
  </si>
  <si>
    <t>Shared staff</t>
  </si>
  <si>
    <t>Shared other costs</t>
  </si>
  <si>
    <t>Summary of Full Costs Options</t>
  </si>
  <si>
    <t>Direct Program Costs</t>
  </si>
  <si>
    <t>Full costs - straight line</t>
  </si>
  <si>
    <t>Full costs - based on staffing</t>
  </si>
  <si>
    <t>Full costs - based on program costs</t>
  </si>
  <si>
    <t>Full costs - based on the staff, space and program costs allocations</t>
  </si>
  <si>
    <t>Full Costs Projections Considerations TOOL</t>
  </si>
  <si>
    <t>The purpose of this tool is to think through what method(s) of cost allocations would work the best for your organization, when it offers different internal and FS supports at the same time</t>
  </si>
  <si>
    <t>Cells that need your inputs</t>
  </si>
  <si>
    <t>The information needed to complete this tool includes - organizational budget, projected FS portfolio, number of staff employed and space used by program areas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</si>
</sst>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499984740745262"/>
      <name val="Calibri"/>
      <family val="2"/>
      <scheme val="minor"/>
    </font>
    <font>
      <sz val="11"/>
      <color theme="0" tint="-0.1499984740745262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0" fontId="2" fillId="0" borderId="0" xfId="0" applyFont="1"/>
    <xf numFmtId="0" fontId="0" fillId="2" borderId="1" xfId="0" applyFill="1" applyBorder="1" applyAlignment="1">
      <alignment horizontal="center"/>
    </xf>
    <xf numFmtId="0" fontId="0" fillId="2" borderId="2" xfId="0" applyFill="1" applyBorder="1" applyAlignment="1">
      <alignment horizontal="center"/>
    </xf>
    <xf numFmtId="0" fontId="2" fillId="3" borderId="0" xfId="0" applyFont="1" applyFill="1" applyAlignment="1">
      <alignment horizontal="center" vertical="center"/>
    </xf>
    <xf numFmtId="0" fontId="2" fillId="4" borderId="0" xfId="0" applyFont="1" applyFill="1" applyAlignment="1">
      <alignment horizontal="center" vertical="center" wrapText="1"/>
    </xf>
    <xf numFmtId="0" fontId="2" fillId="5" borderId="0" xfId="0" applyFont="1" applyFill="1" applyAlignment="1">
      <alignment horizontal="center" vertical="center"/>
    </xf>
    <xf numFmtId="0" fontId="2" fillId="0" borderId="0" xfId="0" applyFont="1" applyAlignment="1">
      <alignment horizontal="center" vertical="center"/>
    </xf>
    <xf numFmtId="164" fontId="0" fillId="2" borderId="3" xfId="1" applyNumberFormat="1" applyFont="1" applyFill="1" applyBorder="1"/>
    <xf numFmtId="164" fontId="1" fillId="2" borderId="3" xfId="1" applyNumberFormat="1" applyFont="1" applyFill="1" applyBorder="1"/>
    <xf numFmtId="164" fontId="2" fillId="0" borderId="0" xfId="1" applyNumberFormat="1" applyFont="1"/>
    <xf numFmtId="164" fontId="2" fillId="0" borderId="0" xfId="1" applyNumberFormat="1" applyFont="1" applyFill="1"/>
    <xf numFmtId="9" fontId="3" fillId="0" borderId="0" xfId="2" applyFont="1"/>
    <xf numFmtId="0" fontId="0" fillId="2" borderId="3" xfId="0" applyFill="1" applyBorder="1"/>
    <xf numFmtId="9" fontId="3" fillId="0" borderId="0" xfId="2" applyFont="1" applyBorder="1"/>
    <xf numFmtId="164" fontId="0" fillId="0" borderId="0" xfId="0" applyNumberFormat="1"/>
    <xf numFmtId="0" fontId="0" fillId="6" borderId="0" xfId="0" applyFill="1"/>
    <xf numFmtId="164" fontId="3" fillId="0" borderId="0" xfId="0" applyNumberFormat="1" applyFont="1"/>
    <xf numFmtId="164" fontId="4" fillId="0" borderId="0" xfId="0" applyNumberFormat="1" applyFont="1"/>
    <xf numFmtId="0" fontId="4" fillId="0" borderId="0" xfId="0" applyFont="1"/>
    <xf numFmtId="0" fontId="0" fillId="7" borderId="0" xfId="0" applyFill="1"/>
    <xf numFmtId="0" fontId="0" fillId="8" borderId="0" xfId="0" applyFill="1"/>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EA2BF-58E8-4A14-AC38-5E7E99BAD8DE}">
  <dimension ref="A1:H38"/>
  <sheetViews>
    <sheetView tabSelected="1" workbookViewId="0">
      <selection activeCell="A4" sqref="A4"/>
    </sheetView>
  </sheetViews>
  <sheetFormatPr defaultRowHeight="14.5" x14ac:dyDescent="0.35"/>
  <cols>
    <col min="1" max="1" width="27" customWidth="1"/>
    <col min="2" max="7" width="14" customWidth="1"/>
    <col min="8" max="8" width="11.81640625" customWidth="1"/>
  </cols>
  <sheetData>
    <row r="1" spans="1:8" x14ac:dyDescent="0.35">
      <c r="A1" s="1" t="s">
        <v>33</v>
      </c>
      <c r="B1" s="1"/>
      <c r="C1" s="1"/>
    </row>
    <row r="2" spans="1:8" x14ac:dyDescent="0.35">
      <c r="A2" s="1" t="s">
        <v>34</v>
      </c>
      <c r="B2" s="1"/>
      <c r="C2" s="1"/>
    </row>
    <row r="3" spans="1:8" x14ac:dyDescent="0.35">
      <c r="A3" s="1" t="s">
        <v>36</v>
      </c>
      <c r="B3" s="1"/>
      <c r="C3" s="1"/>
    </row>
    <row r="4" spans="1:8" x14ac:dyDescent="0.35">
      <c r="B4" s="2" t="s">
        <v>35</v>
      </c>
      <c r="C4" s="3"/>
    </row>
    <row r="6" spans="1:8" ht="29" x14ac:dyDescent="0.35">
      <c r="B6" s="4" t="s">
        <v>0</v>
      </c>
      <c r="C6" s="4" t="s">
        <v>1</v>
      </c>
      <c r="D6" s="4" t="s">
        <v>2</v>
      </c>
      <c r="E6" s="5" t="s">
        <v>3</v>
      </c>
      <c r="F6" s="5" t="s">
        <v>4</v>
      </c>
      <c r="G6" s="6" t="s">
        <v>5</v>
      </c>
      <c r="H6" s="7" t="s">
        <v>6</v>
      </c>
    </row>
    <row r="7" spans="1:8" x14ac:dyDescent="0.35">
      <c r="A7" s="1" t="s">
        <v>7</v>
      </c>
    </row>
    <row r="8" spans="1:8" x14ac:dyDescent="0.35">
      <c r="A8" t="s">
        <v>8</v>
      </c>
      <c r="B8" s="8">
        <v>200000</v>
      </c>
      <c r="C8" s="8">
        <v>175000</v>
      </c>
      <c r="D8" s="8">
        <v>150000</v>
      </c>
      <c r="E8" s="8">
        <v>400000</v>
      </c>
      <c r="F8" s="8">
        <v>75000</v>
      </c>
      <c r="G8" s="9">
        <v>2000000</v>
      </c>
      <c r="H8" s="10">
        <f>SUM(B8:G8)</f>
        <v>3000000</v>
      </c>
    </row>
    <row r="9" spans="1:8" x14ac:dyDescent="0.35">
      <c r="A9" t="s">
        <v>9</v>
      </c>
      <c r="B9" s="8">
        <v>20000</v>
      </c>
      <c r="C9" s="8">
        <v>20000</v>
      </c>
      <c r="D9" s="8">
        <v>10000</v>
      </c>
      <c r="E9" s="8"/>
      <c r="F9" s="8"/>
      <c r="G9" s="9">
        <v>480000</v>
      </c>
      <c r="H9" s="10">
        <f t="shared" ref="H9:H12" si="0">SUM(B9:G9)</f>
        <v>530000</v>
      </c>
    </row>
    <row r="10" spans="1:8" x14ac:dyDescent="0.35">
      <c r="A10" t="s">
        <v>10</v>
      </c>
      <c r="B10" s="8">
        <v>25000</v>
      </c>
      <c r="C10" s="8">
        <v>10000</v>
      </c>
      <c r="D10" s="8">
        <v>5000</v>
      </c>
      <c r="E10" s="8">
        <v>12500</v>
      </c>
      <c r="F10" s="8">
        <v>10000</v>
      </c>
      <c r="G10" s="9">
        <v>820000</v>
      </c>
      <c r="H10" s="10">
        <f t="shared" si="0"/>
        <v>882500</v>
      </c>
    </row>
    <row r="11" spans="1:8" x14ac:dyDescent="0.35">
      <c r="A11" t="s">
        <v>11</v>
      </c>
      <c r="B11" s="8"/>
      <c r="C11" s="8"/>
      <c r="D11" s="8"/>
      <c r="E11" s="8">
        <v>80000</v>
      </c>
      <c r="F11" s="8"/>
      <c r="G11" s="9">
        <v>124000</v>
      </c>
      <c r="H11" s="10">
        <f t="shared" si="0"/>
        <v>204000</v>
      </c>
    </row>
    <row r="12" spans="1:8" x14ac:dyDescent="0.35">
      <c r="A12" t="s">
        <v>12</v>
      </c>
      <c r="B12" s="8">
        <v>1000</v>
      </c>
      <c r="C12" s="8">
        <v>2400</v>
      </c>
      <c r="D12" s="8">
        <v>24000</v>
      </c>
      <c r="E12" s="8">
        <v>42000</v>
      </c>
      <c r="F12" s="8"/>
      <c r="G12" s="9">
        <v>116000</v>
      </c>
      <c r="H12" s="10">
        <f t="shared" si="0"/>
        <v>185400</v>
      </c>
    </row>
    <row r="13" spans="1:8" x14ac:dyDescent="0.35">
      <c r="A13" s="1" t="s">
        <v>6</v>
      </c>
      <c r="B13" s="10">
        <f>SUM(B8:B12)</f>
        <v>246000</v>
      </c>
      <c r="C13" s="10">
        <f t="shared" ref="C13:H13" si="1">SUM(C8:C12)</f>
        <v>207400</v>
      </c>
      <c r="D13" s="10">
        <f t="shared" si="1"/>
        <v>189000</v>
      </c>
      <c r="E13" s="11">
        <f t="shared" si="1"/>
        <v>534500</v>
      </c>
      <c r="F13" s="11">
        <f t="shared" si="1"/>
        <v>85000</v>
      </c>
      <c r="G13" s="10">
        <f t="shared" si="1"/>
        <v>3540000</v>
      </c>
      <c r="H13" s="10">
        <f t="shared" si="1"/>
        <v>4801900</v>
      </c>
    </row>
    <row r="14" spans="1:8" x14ac:dyDescent="0.35">
      <c r="B14" s="12">
        <f>ROUND((B13/$H$13),2)</f>
        <v>0.05</v>
      </c>
      <c r="C14" s="12">
        <f t="shared" ref="C14:G14" si="2">ROUND((C13/$H$13),2)</f>
        <v>0.04</v>
      </c>
      <c r="D14" s="12">
        <f t="shared" si="2"/>
        <v>0.04</v>
      </c>
      <c r="E14" s="12">
        <f t="shared" si="2"/>
        <v>0.11</v>
      </c>
      <c r="F14" s="12">
        <f t="shared" si="2"/>
        <v>0.02</v>
      </c>
      <c r="G14" s="12">
        <f t="shared" si="2"/>
        <v>0.74</v>
      </c>
    </row>
    <row r="15" spans="1:8" x14ac:dyDescent="0.35">
      <c r="B15" s="12"/>
      <c r="C15" s="12"/>
      <c r="D15" s="12"/>
      <c r="E15" s="12"/>
      <c r="F15" s="12"/>
      <c r="G15" s="12" t="s">
        <v>13</v>
      </c>
    </row>
    <row r="16" spans="1:8" x14ac:dyDescent="0.35">
      <c r="A16" s="1" t="s">
        <v>14</v>
      </c>
    </row>
    <row r="17" spans="1:7" x14ac:dyDescent="0.35">
      <c r="A17" t="s">
        <v>15</v>
      </c>
      <c r="B17" s="13">
        <v>2.5</v>
      </c>
      <c r="C17" s="13">
        <v>1</v>
      </c>
      <c r="D17" s="13">
        <v>2</v>
      </c>
      <c r="E17" s="13">
        <v>5</v>
      </c>
      <c r="F17" s="13">
        <v>1</v>
      </c>
      <c r="G17" s="13">
        <v>24</v>
      </c>
    </row>
    <row r="18" spans="1:7" x14ac:dyDescent="0.35">
      <c r="A18" t="s">
        <v>16</v>
      </c>
      <c r="B18" s="13">
        <v>400</v>
      </c>
      <c r="C18" s="13">
        <v>400</v>
      </c>
      <c r="D18" s="13">
        <v>500</v>
      </c>
      <c r="E18" s="13">
        <v>2000</v>
      </c>
      <c r="F18" s="13"/>
      <c r="G18" s="13"/>
    </row>
    <row r="20" spans="1:7" x14ac:dyDescent="0.35">
      <c r="A20" s="1" t="s">
        <v>17</v>
      </c>
    </row>
    <row r="21" spans="1:7" x14ac:dyDescent="0.35">
      <c r="A21" t="s">
        <v>18</v>
      </c>
      <c r="B21" s="14">
        <f>SUM(E13:F13)/SUM(B13:D13)</f>
        <v>0.96435242839352431</v>
      </c>
      <c r="C21" s="14">
        <f>B21</f>
        <v>0.96435242839352431</v>
      </c>
      <c r="D21" s="14">
        <f>C21</f>
        <v>0.96435242839352431</v>
      </c>
    </row>
    <row r="22" spans="1:7" x14ac:dyDescent="0.35">
      <c r="A22" t="s">
        <v>19</v>
      </c>
      <c r="B22" s="14">
        <f>ROUND(B17/SUM(B17,C17,D17,G17),2)</f>
        <v>0.08</v>
      </c>
      <c r="C22" s="14">
        <f>ROUND(SUM(C17)/SUM(B17,C17,D17,G17),2)</f>
        <v>0.03</v>
      </c>
      <c r="D22" s="14">
        <f>100%-C22-B22</f>
        <v>0.89</v>
      </c>
    </row>
    <row r="23" spans="1:7" x14ac:dyDescent="0.35">
      <c r="A23" t="s">
        <v>20</v>
      </c>
      <c r="B23" s="14">
        <f>ROUND(B18/SUM(B18,C18,D18,G18),2)</f>
        <v>0.31</v>
      </c>
      <c r="C23" s="14">
        <f>ROUND(SUM(C18)/SUM(B18,C18,D18,G18),2)</f>
        <v>0.31</v>
      </c>
      <c r="D23" s="14">
        <f>ROUND(SUM(D18,G18)/SUM(B18,C18,D18,G18),2)</f>
        <v>0.38</v>
      </c>
    </row>
    <row r="24" spans="1:7" x14ac:dyDescent="0.35">
      <c r="A24" t="s">
        <v>21</v>
      </c>
      <c r="B24" s="14">
        <f>ROUND(B13/SUM(B13,C13,D13,G13),2)</f>
        <v>0.06</v>
      </c>
      <c r="C24" s="14">
        <f>ROUND(SUM(C13)/SUM(B13,C13,D13,G13),2)</f>
        <v>0.05</v>
      </c>
      <c r="D24" s="14">
        <f>100%-C24-B24</f>
        <v>0.8899999999999999</v>
      </c>
    </row>
    <row r="26" spans="1:7" x14ac:dyDescent="0.35">
      <c r="A26" s="1" t="s">
        <v>22</v>
      </c>
      <c r="B26" s="15"/>
    </row>
    <row r="27" spans="1:7" x14ac:dyDescent="0.35">
      <c r="A27" s="16" t="s">
        <v>23</v>
      </c>
      <c r="B27" s="17">
        <f>B23*$E$11</f>
        <v>24800</v>
      </c>
      <c r="C27" s="17">
        <f t="shared" ref="C27:D27" si="3">C23*$E$11</f>
        <v>24800</v>
      </c>
      <c r="D27" s="17">
        <f t="shared" si="3"/>
        <v>30400</v>
      </c>
      <c r="E27" s="18">
        <f>E11-D27-C27-B27</f>
        <v>0</v>
      </c>
    </row>
    <row r="28" spans="1:7" x14ac:dyDescent="0.35">
      <c r="E28" s="19"/>
    </row>
    <row r="29" spans="1:7" x14ac:dyDescent="0.35">
      <c r="A29" s="1" t="s">
        <v>24</v>
      </c>
      <c r="E29" s="19"/>
    </row>
    <row r="30" spans="1:7" x14ac:dyDescent="0.35">
      <c r="A30" s="20" t="s">
        <v>25</v>
      </c>
      <c r="B30" s="17">
        <f>B22*SUM($E$8,$F$8)</f>
        <v>38000</v>
      </c>
      <c r="C30" s="17">
        <f t="shared" ref="C30:D30" si="4">C22*SUM($E$8,$F$8)</f>
        <v>14250</v>
      </c>
      <c r="D30" s="17">
        <f t="shared" si="4"/>
        <v>422750</v>
      </c>
      <c r="E30" s="18">
        <f>E8+F8-D30-C30-B30</f>
        <v>0</v>
      </c>
    </row>
    <row r="31" spans="1:7" x14ac:dyDescent="0.35">
      <c r="A31" s="21" t="s">
        <v>26</v>
      </c>
      <c r="B31" s="17">
        <f>B24*SUM($E$10,$F$10,$E$12,$F$12)</f>
        <v>3870</v>
      </c>
      <c r="C31" s="17">
        <f t="shared" ref="C31:D31" si="5">C24*SUM($E$10,$F$10,$E$12,$F$12)</f>
        <v>3225</v>
      </c>
      <c r="D31" s="17">
        <f t="shared" si="5"/>
        <v>57404.999999999993</v>
      </c>
      <c r="E31" s="18">
        <f>SUM(B31:D31)-E10-F10-E12-F12</f>
        <v>-7.2759576141834259E-12</v>
      </c>
    </row>
    <row r="32" spans="1:7" x14ac:dyDescent="0.35">
      <c r="E32" s="19"/>
    </row>
    <row r="33" spans="1:5" x14ac:dyDescent="0.35">
      <c r="A33" s="1" t="s">
        <v>27</v>
      </c>
      <c r="E33" s="19"/>
    </row>
    <row r="34" spans="1:5" x14ac:dyDescent="0.35">
      <c r="A34" t="s">
        <v>28</v>
      </c>
      <c r="B34" s="17">
        <f>B13</f>
        <v>246000</v>
      </c>
      <c r="C34" s="17">
        <f>C13</f>
        <v>207400</v>
      </c>
      <c r="D34" s="17">
        <f>D13</f>
        <v>189000</v>
      </c>
      <c r="E34" s="19"/>
    </row>
    <row r="35" spans="1:5" x14ac:dyDescent="0.35">
      <c r="A35" t="s">
        <v>29</v>
      </c>
      <c r="B35" s="17">
        <f>B34+B34*B21</f>
        <v>483230.69738480699</v>
      </c>
      <c r="C35" s="17">
        <f t="shared" ref="C35:D35" si="6">C34+C34*C21</f>
        <v>407406.6936488169</v>
      </c>
      <c r="D35" s="17">
        <f t="shared" si="6"/>
        <v>371262.60896637611</v>
      </c>
      <c r="E35" s="18">
        <f>SUM(B35:D35)-SUM($B$13:$F$13)</f>
        <v>0</v>
      </c>
    </row>
    <row r="36" spans="1:5" x14ac:dyDescent="0.35">
      <c r="A36" t="s">
        <v>30</v>
      </c>
      <c r="B36" s="17">
        <f>B34+($E$13+$F$13)*$B$22</f>
        <v>295560</v>
      </c>
      <c r="C36" s="17">
        <f>C34+($E$13+$F$13)*C22</f>
        <v>225985</v>
      </c>
      <c r="D36" s="17">
        <f>D34+($E$13+$F$13)*D22</f>
        <v>740355</v>
      </c>
      <c r="E36" s="18">
        <f t="shared" ref="E36:E37" si="7">SUM(B36:D36)-SUM($B$13:$F$13)</f>
        <v>0</v>
      </c>
    </row>
    <row r="37" spans="1:5" x14ac:dyDescent="0.35">
      <c r="A37" t="s">
        <v>31</v>
      </c>
      <c r="B37" s="17">
        <f>B34+SUM($E$13:$F$13)*B24</f>
        <v>283170</v>
      </c>
      <c r="C37" s="17">
        <f t="shared" ref="C37:D37" si="8">C34+SUM($E$13:$F$13)*C24</f>
        <v>238375</v>
      </c>
      <c r="D37" s="17">
        <f t="shared" si="8"/>
        <v>740354.99999999988</v>
      </c>
      <c r="E37" s="18">
        <f t="shared" si="7"/>
        <v>0</v>
      </c>
    </row>
    <row r="38" spans="1:5" ht="29" customHeight="1" x14ac:dyDescent="0.35">
      <c r="A38" s="22" t="s">
        <v>32</v>
      </c>
      <c r="B38" s="17">
        <f>B34+B27+B30+B31</f>
        <v>312670</v>
      </c>
      <c r="C38" s="17">
        <f t="shared" ref="C38:D38" si="9">C34+C27+C30+C31</f>
        <v>249675</v>
      </c>
      <c r="D38" s="17">
        <f t="shared" si="9"/>
        <v>699555</v>
      </c>
      <c r="E38" s="18">
        <f>SUM(B38:D38)-SUM($B$13:$F$13)</f>
        <v>0</v>
      </c>
    </row>
  </sheetData>
  <mergeCells count="1">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Petkeviciute</dc:creator>
  <cp:lastModifiedBy>Asta Petkeviciute</cp:lastModifiedBy>
  <dcterms:created xsi:type="dcterms:W3CDTF">2024-04-17T11:18:45Z</dcterms:created>
  <dcterms:modified xsi:type="dcterms:W3CDTF">2024-04-17T11:22:49Z</dcterms:modified>
</cp:coreProperties>
</file>